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4215" yWindow="30" windowWidth="15135" windowHeight="9300" activeTab="0"/>
  </bookViews>
  <sheets>
    <sheet name="Sheet1" sheetId="1" r:id="rId1"/>
    <sheet name="Sheet2" sheetId="2" r:id="rId2"/>
    <sheet name="Sheet3" sheetId="3" r:id="rId3"/>
    <sheet name="StarDate" sheetId="4" r:id="rId4"/>
  </sheets>
  <definedNames/>
  <calcPr fullCalcOnLoad="1" iterate="1" iterateCount="100" iterateDelta="0.001"/>
</workbook>
</file>

<file path=xl/sharedStrings.xml><?xml version="1.0" encoding="utf-8"?>
<sst xmlns="http://schemas.openxmlformats.org/spreadsheetml/2006/main" count="44" uniqueCount="42">
  <si>
    <t>Alarm Time</t>
  </si>
  <si>
    <t>new bid begins</t>
  </si>
  <si>
    <t>stardate</t>
  </si>
  <si>
    <t>year</t>
  </si>
  <si>
    <t>month</t>
  </si>
  <si>
    <t>date</t>
  </si>
  <si>
    <t xml:space="preserve">hours </t>
  </si>
  <si>
    <t>minutes</t>
  </si>
  <si>
    <t>january</t>
  </si>
  <si>
    <t>14 - Friday</t>
  </si>
  <si>
    <t>YY</t>
  </si>
  <si>
    <t>MM</t>
  </si>
  <si>
    <t>DD</t>
  </si>
  <si>
    <t>218-686-0064</t>
  </si>
  <si>
    <t>steve grove</t>
  </si>
  <si>
    <t>YY = current year minutes 1900</t>
  </si>
  <si>
    <t>september</t>
  </si>
  <si>
    <t>For example, September 08, 1966, would be written as "Stardate 6609.08" in the YYMM.DD format. Another digit must be added for years after 1999, such that September 11, 2001, would be written as "Stardate 10109.11" in the YYMM.DD format. This system can b</t>
  </si>
  <si>
    <t>febuary</t>
  </si>
  <si>
    <t>march</t>
  </si>
  <si>
    <t>april</t>
  </si>
  <si>
    <t>may</t>
  </si>
  <si>
    <t>june</t>
  </si>
  <si>
    <t>july</t>
  </si>
  <si>
    <t>august</t>
  </si>
  <si>
    <t>october</t>
  </si>
  <si>
    <t>november</t>
  </si>
  <si>
    <t>december</t>
  </si>
  <si>
    <t>today's date</t>
  </si>
  <si>
    <t>days into the yr</t>
  </si>
  <si>
    <t>GIVEN STAR DATE</t>
  </si>
  <si>
    <t>CALCULATION: StarDate according to TNG</t>
  </si>
  <si>
    <t>var now = new date();</t>
  </si>
  <si>
    <t>var then = new Date("July 15, 1987");</t>
  </si>
  <si>
    <t>&lt;-star date</t>
  </si>
  <si>
    <t>var stardate = now.getTime() - then.getTime();</t>
  </si>
  <si>
    <t>stardate = stardate / (1000 * 60 * 60 * 24 * 0.036525);</t>
  </si>
  <si>
    <t>stardate = Math.floor(stardate + 410000);</t>
  </si>
  <si>
    <t>stardate = stardate / 10</t>
  </si>
  <si>
    <t>document.write("Today is Stardate " + stardate);</t>
  </si>
  <si>
    <t>Current 12 Hour Time</t>
  </si>
  <si>
    <t>Current 24 Hour Time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</si>
</sst>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F400]h:mm:ss\ AM/PM"/>
    <numFmt numFmtId="166" formatCode="m/d/yyyy\ h:mm:ss\ AM/PM"/>
    <numFmt numFmtId="167" formatCode="0.00000000"/>
    <numFmt numFmtId="168" formatCode="0.000000"/>
    <numFmt numFmtId="169" formatCode="0.00000"/>
    <numFmt numFmtId="170" formatCode="[$-409]dddd\,\ mmmm\ dd\,\ yyyy"/>
    <numFmt numFmtId="171" formatCode="m/d/yyyy\ hh:mm:ss\ AM/PM"/>
    <numFmt numFmtId="172" formatCode="&quot;Yes&quot;;&quot;Yes&quot;;&quot;No&quot;"/>
    <numFmt numFmtId="173" formatCode="&quot;True&quot;;&quot;True&quot;;&quot;False&quot;"/>
    <numFmt numFmtId="174" formatCode="&quot;On&quot;;&quot;On&quot;;&quot;Off&quot;"/>
    <numFmt numFmtId="175" formatCode="[$€-2]\ #,##0.00_);[Red]\([$€-2]\ #,##0.00\)"/>
    <numFmt numFmtId="176" formatCode="dd"/>
    <numFmt numFmtId="177" formatCode="ddd"/>
    <numFmt numFmtId="178" formatCode="yyyy"/>
    <numFmt numFmtId="179" formatCode="m/d/yyyy\ hh:mm:ss"/>
    <numFmt numFmtId="180" formatCode="0.0000000000"/>
    <numFmt numFmtId="181" formatCode="hh:mm:ss"/>
    <numFmt numFmtId="182" formatCode="0.0"/>
    <numFmt numFmtId="183" formatCode="#,##0.0"/>
    <numFmt numFmtId="184" formatCode="#,##0.0000000000"/>
    <numFmt numFmtId="185" formatCode="hh:mm:ss.000"/>
    <numFmt numFmtId="186" formatCode="[$-F800]dddd\,\ mmmm\ dd\,\ yyyy"/>
    <numFmt numFmtId="187" formatCode="hh:mm:ss\ AM/PM"/>
    <numFmt numFmtId="188" formatCode="*h\:mm:ss\ AM/PM"/>
    <numFmt numFmtId="189" formatCode="h:mm:ss;@"/>
    <numFmt numFmtId="190" formatCode="0.000000000000"/>
    <numFmt numFmtId="191" formatCode="#,##0.00000"/>
  </numFmts>
  <fonts count="30">
    <font>
      <sz val="10"/>
      <name val="Arial"/>
      <family val="0"/>
    </font>
    <font>
      <sz val="8"/>
      <name val="Arial"/>
      <family val="0"/>
    </font>
    <font>
      <sz val="9"/>
      <color indexed="10"/>
      <name val="Arial"/>
      <family val="0"/>
    </font>
    <font>
      <sz val="9"/>
      <color indexed="10"/>
      <name val="Tahoma"/>
      <family val="2"/>
    </font>
    <font>
      <sz val="9"/>
      <color indexed="11"/>
      <name val="Arial"/>
      <family val="2"/>
    </font>
    <font>
      <b/>
      <sz val="9"/>
      <color indexed="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1"/>
      <name val="Calibri"/>
      <family val="2"/>
    </font>
    <font>
      <i/>
      <sz val="11"/>
      <color indexed="8"/>
      <name val="Calibri"/>
      <family val="2"/>
    </font>
    <font>
      <b/>
      <i/>
      <sz val="11"/>
      <color indexed="8"/>
      <name val="Calibri"/>
      <family val="2"/>
    </font>
    <font>
      <sz val="9"/>
      <color indexed="11"/>
      <name val="Tahoma"/>
      <family val="2"/>
    </font>
    <font>
      <sz val="9"/>
      <color indexed="14"/>
      <name val="Arial"/>
      <family val="0"/>
    </font>
    <font>
      <sz val="9"/>
      <color indexed="9"/>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thin"/>
    </border>
    <border>
      <left style="medium"/>
      <right style="medium"/>
      <top style="thin"/>
      <bottom style="mediu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6"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66">
    <xf numFmtId="0" fontId="0" fillId="0" borderId="0" xfId="0" applyAlignment="1">
      <alignment/>
    </xf>
    <xf numFmtId="0" fontId="6" fillId="0" borderId="0" xfId="55">
      <alignment/>
      <protection/>
    </xf>
    <xf numFmtId="0" fontId="21" fillId="0" borderId="0" xfId="55" applyFont="1" applyAlignment="1">
      <alignment horizontal="center"/>
      <protection/>
    </xf>
    <xf numFmtId="0" fontId="6" fillId="24" borderId="0" xfId="55" applyFill="1">
      <alignment/>
      <protection/>
    </xf>
    <xf numFmtId="16" fontId="6" fillId="0" borderId="0" xfId="55" applyNumberFormat="1">
      <alignment/>
      <protection/>
    </xf>
    <xf numFmtId="16" fontId="6" fillId="24" borderId="0" xfId="55" applyNumberFormat="1" applyFill="1">
      <alignment/>
      <protection/>
    </xf>
    <xf numFmtId="0" fontId="6" fillId="20" borderId="10" xfId="55" applyFill="1" applyBorder="1" applyAlignment="1">
      <alignment vertical="top" wrapText="1"/>
      <protection/>
    </xf>
    <xf numFmtId="0" fontId="6" fillId="0" borderId="10" xfId="55" applyFill="1" applyBorder="1" applyAlignment="1">
      <alignment vertical="top" wrapText="1"/>
      <protection/>
    </xf>
    <xf numFmtId="0" fontId="6" fillId="0" borderId="10" xfId="55" applyNumberFormat="1" applyFill="1" applyBorder="1" applyAlignment="1">
      <alignment vertical="top" wrapText="1"/>
      <protection/>
    </xf>
    <xf numFmtId="0" fontId="6" fillId="0" borderId="10" xfId="55" applyNumberFormat="1" applyBorder="1">
      <alignment/>
      <protection/>
    </xf>
    <xf numFmtId="0" fontId="6" fillId="0" borderId="10" xfId="55" applyBorder="1">
      <alignment/>
      <protection/>
    </xf>
    <xf numFmtId="14" fontId="6" fillId="0" borderId="0" xfId="55" applyNumberFormat="1">
      <alignment/>
      <protection/>
    </xf>
    <xf numFmtId="0" fontId="6" fillId="0" borderId="0" xfId="55" applyAlignment="1">
      <alignment horizontal="center"/>
      <protection/>
    </xf>
    <xf numFmtId="14" fontId="6" fillId="0" borderId="0" xfId="55" applyNumberFormat="1" applyAlignment="1">
      <alignment horizontal="center"/>
      <protection/>
    </xf>
    <xf numFmtId="14" fontId="24" fillId="20" borderId="0" xfId="55" applyNumberFormat="1" applyFont="1" applyFill="1" applyAlignment="1">
      <alignment horizontal="center"/>
      <protection/>
    </xf>
    <xf numFmtId="179" fontId="6" fillId="0" borderId="0" xfId="55" applyNumberFormat="1" applyAlignment="1">
      <alignment horizontal="center"/>
      <protection/>
    </xf>
    <xf numFmtId="185" fontId="6" fillId="0" borderId="0" xfId="55" applyNumberFormat="1" applyAlignment="1">
      <alignment horizontal="center"/>
      <protection/>
    </xf>
    <xf numFmtId="2" fontId="25" fillId="0" borderId="0" xfId="55" applyNumberFormat="1" applyFont="1" applyAlignment="1">
      <alignment horizontal="center"/>
      <protection/>
    </xf>
    <xf numFmtId="4" fontId="25" fillId="0" borderId="0" xfId="55" applyNumberFormat="1" applyFont="1" applyAlignment="1">
      <alignment horizontal="center"/>
      <protection/>
    </xf>
    <xf numFmtId="4" fontId="21" fillId="17" borderId="10" xfId="55" applyNumberFormat="1" applyFont="1" applyFill="1" applyBorder="1" applyAlignment="1">
      <alignment horizontal="center"/>
      <protection/>
    </xf>
    <xf numFmtId="0" fontId="21" fillId="0" borderId="0" xfId="55" applyFont="1">
      <alignment/>
      <protection/>
    </xf>
    <xf numFmtId="0" fontId="21" fillId="7" borderId="0" xfId="55" applyFont="1" applyFill="1" applyAlignment="1">
      <alignment horizontal="center"/>
      <protection/>
    </xf>
    <xf numFmtId="184" fontId="6" fillId="22" borderId="0" xfId="55" applyNumberFormat="1" applyFill="1" applyAlignment="1">
      <alignment horizontal="center"/>
      <protection/>
    </xf>
    <xf numFmtId="184" fontId="6" fillId="7" borderId="0" xfId="55" applyNumberFormat="1" applyFill="1" applyAlignment="1">
      <alignment horizontal="center"/>
      <protection/>
    </xf>
    <xf numFmtId="184" fontId="6" fillId="0" borderId="0" xfId="55" applyNumberFormat="1">
      <alignment/>
      <protection/>
    </xf>
    <xf numFmtId="179" fontId="21" fillId="5" borderId="11" xfId="55" applyNumberFormat="1" applyFont="1" applyFill="1" applyBorder="1" applyAlignment="1">
      <alignment horizontal="center"/>
      <protection/>
    </xf>
    <xf numFmtId="4" fontId="21" fillId="0" borderId="10" xfId="55" applyNumberFormat="1" applyFont="1" applyBorder="1" applyAlignment="1">
      <alignment horizontal="center"/>
      <protection/>
    </xf>
    <xf numFmtId="4" fontId="6" fillId="0" borderId="0" xfId="55" applyNumberFormat="1">
      <alignment/>
      <protection/>
    </xf>
    <xf numFmtId="4" fontId="26" fillId="5" borderId="12" xfId="55" applyNumberFormat="1" applyFont="1" applyFill="1" applyBorder="1" applyAlignment="1">
      <alignment horizontal="center"/>
      <protection/>
    </xf>
    <xf numFmtId="3" fontId="6" fillId="0" borderId="0" xfId="55" applyNumberFormat="1" applyAlignment="1">
      <alignment horizontal="center"/>
      <protection/>
    </xf>
    <xf numFmtId="183" fontId="6" fillId="0" borderId="0" xfId="55" applyNumberFormat="1" applyAlignment="1">
      <alignment horizontal="center"/>
      <protection/>
    </xf>
    <xf numFmtId="182" fontId="6" fillId="0" borderId="0" xfId="55" applyNumberFormat="1" applyAlignment="1">
      <alignment horizontal="center"/>
      <protection/>
    </xf>
    <xf numFmtId="183" fontId="6" fillId="0" borderId="0" xfId="55" applyNumberFormat="1" applyAlignment="1">
      <alignment horizontal="left"/>
      <protection/>
    </xf>
    <xf numFmtId="0" fontId="2" fillId="25" borderId="0" xfId="0" applyFont="1" applyFill="1" applyAlignment="1" applyProtection="1">
      <alignment/>
      <protection hidden="1"/>
    </xf>
    <xf numFmtId="0" fontId="2" fillId="25" borderId="0" xfId="0" applyFont="1" applyFill="1" applyAlignment="1" applyProtection="1">
      <alignment/>
      <protection hidden="1" locked="0"/>
    </xf>
    <xf numFmtId="0" fontId="2" fillId="25" borderId="0" xfId="0" applyFont="1" applyFill="1" applyAlignment="1" applyProtection="1">
      <alignment horizontal="center"/>
      <protection hidden="1"/>
    </xf>
    <xf numFmtId="186" fontId="2" fillId="25" borderId="0" xfId="0" applyNumberFormat="1" applyFont="1" applyFill="1" applyAlignment="1" applyProtection="1">
      <alignment/>
      <protection hidden="1"/>
    </xf>
    <xf numFmtId="14" fontId="2" fillId="25" borderId="0" xfId="0" applyNumberFormat="1" applyFont="1" applyFill="1" applyAlignment="1" applyProtection="1">
      <alignment/>
      <protection hidden="1"/>
    </xf>
    <xf numFmtId="22" fontId="2" fillId="25" borderId="0" xfId="0" applyNumberFormat="1" applyFont="1" applyFill="1" applyAlignment="1" applyProtection="1">
      <alignment/>
      <protection hidden="1" locked="0"/>
    </xf>
    <xf numFmtId="0" fontId="3" fillId="25" borderId="0" xfId="0" applyFont="1" applyFill="1" applyAlignment="1" applyProtection="1">
      <alignment horizontal="center"/>
      <protection hidden="1"/>
    </xf>
    <xf numFmtId="165" fontId="3" fillId="25" borderId="0" xfId="0" applyNumberFormat="1" applyFont="1" applyFill="1" applyAlignment="1" applyProtection="1">
      <alignment horizontal="center"/>
      <protection hidden="1"/>
    </xf>
    <xf numFmtId="165" fontId="3" fillId="25" borderId="0" xfId="0" applyNumberFormat="1" applyFont="1" applyFill="1" applyAlignment="1" applyProtection="1">
      <alignment horizontal="center"/>
      <protection hidden="1" locked="0"/>
    </xf>
    <xf numFmtId="14" fontId="2" fillId="25" borderId="0" xfId="0" applyNumberFormat="1" applyFont="1" applyFill="1" applyAlignment="1" applyProtection="1">
      <alignment/>
      <protection hidden="1" locked="0"/>
    </xf>
    <xf numFmtId="0" fontId="2" fillId="25" borderId="0" xfId="0" applyFont="1" applyFill="1" applyAlignment="1" applyProtection="1">
      <alignment horizontal="center"/>
      <protection hidden="1" locked="0"/>
    </xf>
    <xf numFmtId="166" fontId="2" fillId="25" borderId="0" xfId="0" applyNumberFormat="1" applyFont="1" applyFill="1" applyAlignment="1" applyProtection="1">
      <alignment horizontal="center"/>
      <protection hidden="1" locked="0"/>
    </xf>
    <xf numFmtId="169" fontId="2" fillId="25" borderId="0" xfId="0" applyNumberFormat="1" applyFont="1" applyFill="1" applyAlignment="1" applyProtection="1">
      <alignment horizontal="center"/>
      <protection hidden="1" locked="0"/>
    </xf>
    <xf numFmtId="169" fontId="2" fillId="25" borderId="0" xfId="0" applyNumberFormat="1" applyFont="1" applyFill="1" applyAlignment="1" applyProtection="1">
      <alignment/>
      <protection hidden="1" locked="0"/>
    </xf>
    <xf numFmtId="166" fontId="2" fillId="25" borderId="0" xfId="0" applyNumberFormat="1" applyFont="1" applyFill="1" applyAlignment="1" applyProtection="1">
      <alignment/>
      <protection hidden="1" locked="0"/>
    </xf>
    <xf numFmtId="2" fontId="2" fillId="25" borderId="0" xfId="0" applyNumberFormat="1" applyFont="1" applyFill="1" applyAlignment="1" applyProtection="1">
      <alignment/>
      <protection hidden="1" locked="0"/>
    </xf>
    <xf numFmtId="165" fontId="2" fillId="25" borderId="0" xfId="0" applyNumberFormat="1" applyFont="1" applyFill="1" applyAlignment="1" applyProtection="1">
      <alignment/>
      <protection hidden="1" locked="0"/>
    </xf>
    <xf numFmtId="0" fontId="2" fillId="25" borderId="0" xfId="0" applyNumberFormat="1" applyFont="1" applyFill="1" applyAlignment="1" applyProtection="1">
      <alignment/>
      <protection hidden="1" locked="0"/>
    </xf>
    <xf numFmtId="0" fontId="2" fillId="25" borderId="13" xfId="0" applyFont="1" applyFill="1" applyBorder="1" applyAlignment="1" applyProtection="1">
      <alignment horizontal="left" indent="1"/>
      <protection hidden="1" locked="0"/>
    </xf>
    <xf numFmtId="14" fontId="2" fillId="25" borderId="0" xfId="0" applyNumberFormat="1" applyFont="1" applyFill="1" applyAlignment="1" applyProtection="1">
      <alignment horizontal="center"/>
      <protection hidden="1"/>
    </xf>
    <xf numFmtId="0" fontId="4" fillId="25" borderId="0" xfId="0" applyFont="1" applyFill="1" applyAlignment="1" applyProtection="1">
      <alignment horizontal="center"/>
      <protection hidden="1"/>
    </xf>
    <xf numFmtId="0" fontId="5" fillId="25" borderId="0" xfId="0" applyFont="1" applyFill="1" applyAlignment="1" applyProtection="1">
      <alignment horizontal="center"/>
      <protection hidden="1"/>
    </xf>
    <xf numFmtId="165" fontId="27" fillId="25" borderId="0" xfId="0" applyNumberFormat="1" applyFont="1" applyFill="1" applyAlignment="1" applyProtection="1">
      <alignment horizontal="center"/>
      <protection hidden="1"/>
    </xf>
    <xf numFmtId="189" fontId="27" fillId="25" borderId="0" xfId="0" applyNumberFormat="1" applyFont="1" applyFill="1" applyAlignment="1" applyProtection="1">
      <alignment horizontal="center"/>
      <protection hidden="1"/>
    </xf>
    <xf numFmtId="189" fontId="3" fillId="25" borderId="0" xfId="0" applyNumberFormat="1" applyFont="1" applyFill="1" applyAlignment="1" applyProtection="1">
      <alignment horizontal="center"/>
      <protection hidden="1"/>
    </xf>
    <xf numFmtId="19" fontId="2" fillId="25" borderId="0" xfId="0" applyNumberFormat="1" applyFont="1" applyFill="1" applyAlignment="1" applyProtection="1">
      <alignment horizontal="center"/>
      <protection hidden="1"/>
    </xf>
    <xf numFmtId="190" fontId="6" fillId="0" borderId="0" xfId="55" applyNumberFormat="1">
      <alignment/>
      <protection/>
    </xf>
    <xf numFmtId="190" fontId="28" fillId="25" borderId="0" xfId="0" applyNumberFormat="1" applyFont="1" applyFill="1" applyAlignment="1" applyProtection="1">
      <alignment horizontal="center"/>
      <protection hidden="1"/>
    </xf>
    <xf numFmtId="169" fontId="6" fillId="0" borderId="0" xfId="55" applyNumberFormat="1" applyAlignment="1">
      <alignment horizontal="center"/>
      <protection/>
    </xf>
    <xf numFmtId="0" fontId="6" fillId="0" borderId="0" xfId="55" applyAlignment="1">
      <alignment horizontal="left" vertical="top" wrapText="1"/>
      <protection/>
    </xf>
    <xf numFmtId="22" fontId="6" fillId="0" borderId="0" xfId="55" applyNumberFormat="1" applyAlignment="1">
      <alignment horizontal="center"/>
      <protection/>
    </xf>
    <xf numFmtId="191" fontId="6" fillId="22" borderId="0" xfId="55" applyNumberFormat="1" applyFill="1" applyAlignment="1">
      <alignment horizontal="center"/>
      <protection/>
    </xf>
    <xf numFmtId="0" fontId="29" fillId="25" borderId="0" xfId="0" applyFont="1" applyFill="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tardate" xfId="55"/>
    <cellStyle name="Note" xfId="56"/>
    <cellStyle name="Output" xfId="57"/>
    <cellStyle name="Percent" xfId="58"/>
    <cellStyle name="Title" xfId="59"/>
    <cellStyle name="Total"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1010"/>
  <sheetViews>
    <sheetView showGridLines="0" showRowColHeaders="0" showZeros="0" tabSelected="1" showOutlineSymbols="0" workbookViewId="0" topLeftCell="C1">
      <selection activeCell="H1" sqref="H1:H16384"/>
    </sheetView>
  </sheetViews>
  <sheetFormatPr defaultColWidth="9.140625" defaultRowHeight="12.75"/>
  <cols>
    <col min="1" max="1" width="19.421875" style="33" hidden="1" customWidth="1"/>
    <col min="2" max="2" width="20.421875" style="33" hidden="1" customWidth="1"/>
    <col min="3" max="3" width="37.7109375" style="35" customWidth="1"/>
    <col min="4" max="5" width="38.421875" style="35" hidden="1" customWidth="1"/>
    <col min="6" max="6" width="26.28125" style="33" hidden="1" customWidth="1"/>
    <col min="7" max="7" width="18.140625" style="33" bestFit="1" customWidth="1"/>
    <col min="8" max="8" width="9.140625" style="33" hidden="1" customWidth="1"/>
    <col min="9" max="9" width="2.421875" style="33" customWidth="1"/>
    <col min="10" max="16384" width="9.140625" style="33" customWidth="1"/>
  </cols>
  <sheetData>
    <row r="1" spans="2:6" ht="12">
      <c r="B1" s="34">
        <v>1</v>
      </c>
      <c r="C1" s="35" t="str">
        <f>"Current Earth Date: "&amp;TEXT(F1,"[$-409]dddd, mmmm dd, yyyy")</f>
        <v>Current Earth Date: Sunday, January 15, 2012</v>
      </c>
      <c r="F1" s="36">
        <f ca="1">TODAY()</f>
        <v>40923</v>
      </c>
    </row>
    <row r="2" spans="2:6" ht="12">
      <c r="B2" s="34"/>
      <c r="D2" s="35" t="str">
        <f>C1</f>
        <v>Current Earth Date: Sunday, January 15, 2012</v>
      </c>
      <c r="E2" s="35" t="str">
        <f>C3</f>
        <v>Current (TNG) Stardate: 65506.02443</v>
      </c>
      <c r="F2" s="37"/>
    </row>
    <row r="3" spans="2:6" ht="12">
      <c r="B3" s="34"/>
      <c r="C3" s="60" t="str">
        <f>StarDate!B44</f>
        <v>Current (TNG) Stardate: 65506.02443</v>
      </c>
      <c r="F3" s="37"/>
    </row>
    <row r="4" spans="2:3" ht="12">
      <c r="B4" s="34"/>
      <c r="C4" s="65" t="str">
        <f>StarDate!A44</f>
        <v>Current (TOS) Stardate: 16493.97557</v>
      </c>
    </row>
    <row r="5" spans="2:7" ht="12">
      <c r="B5" s="38"/>
      <c r="C5" s="39" t="s">
        <v>40</v>
      </c>
      <c r="D5" s="39"/>
      <c r="E5" s="39"/>
      <c r="F5" s="39"/>
      <c r="G5" s="39" t="s">
        <v>0</v>
      </c>
    </row>
    <row r="6" spans="3:8" ht="12.75" customHeight="1">
      <c r="C6" s="55">
        <f ca="1">NOW()</f>
        <v>40923.8254224537</v>
      </c>
      <c r="D6" s="40"/>
      <c r="E6" s="40"/>
      <c r="F6" s="40"/>
      <c r="G6" s="41">
        <v>0</v>
      </c>
      <c r="H6" s="34">
        <f>IF(H13=1000,1000,0)</f>
        <v>0</v>
      </c>
    </row>
    <row r="7" spans="1:8" ht="12" hidden="1">
      <c r="A7" s="42">
        <f>IF(G6&lt;C6,B9+G9-B12,"")</f>
        <v>40739.81487372685</v>
      </c>
      <c r="B7" s="34">
        <f>IF(C7=TRUE,1,"")</f>
        <v>1</v>
      </c>
      <c r="C7" s="43" t="b">
        <f>IF(C10&lt;0,TRUE,FALSE)</f>
        <v>1</v>
      </c>
      <c r="D7" s="43"/>
      <c r="E7" s="43"/>
      <c r="F7" s="34"/>
      <c r="G7" s="42">
        <f ca="1">TODAY()</f>
        <v>40923</v>
      </c>
      <c r="H7" s="34" t="b">
        <f>alarm(H6,"&gt;=1000")</f>
        <v>0</v>
      </c>
    </row>
    <row r="8" spans="1:8" ht="12" hidden="1">
      <c r="A8" s="44">
        <f>IF(B7="","",B9+G6)</f>
        <v>40924</v>
      </c>
      <c r="B8" s="42">
        <f>DATE(YEAR(G7),MONTH(G7),DAY(G7)+1)</f>
        <v>40924</v>
      </c>
      <c r="C8" s="45">
        <f>MIN(C6)</f>
        <v>40923.8254224537</v>
      </c>
      <c r="D8" s="45"/>
      <c r="E8" s="45"/>
      <c r="F8" s="34"/>
      <c r="G8" s="47">
        <f>G6+G7</f>
        <v>40923</v>
      </c>
      <c r="H8" s="34"/>
    </row>
    <row r="9" spans="1:8" ht="12" hidden="1">
      <c r="A9" s="48">
        <f>IF(A8="","",MIN(A8))</f>
        <v>40924</v>
      </c>
      <c r="B9" s="42">
        <f>IF(B7=1,B8,"")</f>
        <v>40924</v>
      </c>
      <c r="C9" s="45">
        <f>MIN(G8)</f>
        <v>40923</v>
      </c>
      <c r="D9" s="45"/>
      <c r="E9" s="45"/>
      <c r="F9" s="47">
        <f>G7+G9</f>
        <v>40923.0001</v>
      </c>
      <c r="G9" s="49">
        <f>G6+0.0001</f>
        <v>0.0001</v>
      </c>
      <c r="H9" s="34"/>
    </row>
    <row r="10" spans="1:8" ht="12" hidden="1">
      <c r="A10" s="46">
        <f>IF(A9="","",A9-C8)</f>
        <v>0.1745775462986785</v>
      </c>
      <c r="B10" s="47">
        <f ca="1">IF(B9&lt;&gt;"",IF(B10="",NOW(),B10),"")</f>
        <v>40739.81477372685</v>
      </c>
      <c r="C10" s="45">
        <f>C9-C8</f>
        <v>-0.8254224537013215</v>
      </c>
      <c r="D10" s="45"/>
      <c r="E10" s="45"/>
      <c r="F10" s="47">
        <f>F9+0.0001</f>
        <v>40923.000199999995</v>
      </c>
      <c r="G10" s="47">
        <f>G8+0.0001</f>
        <v>40923.0001</v>
      </c>
      <c r="H10" s="34">
        <f>IF(G10&gt;=C6,500,0)</f>
        <v>0</v>
      </c>
    </row>
    <row r="11" spans="1:8" ht="12" hidden="1">
      <c r="A11" s="46"/>
      <c r="B11" s="47"/>
      <c r="C11" s="45"/>
      <c r="D11" s="45"/>
      <c r="E11" s="45"/>
      <c r="F11" s="47"/>
      <c r="G11" s="47"/>
      <c r="H11" s="34"/>
    </row>
    <row r="12" spans="1:8" ht="12" hidden="1">
      <c r="A12" s="34"/>
      <c r="B12" s="50">
        <f>IF(B10="","",B9-B10)</f>
        <v>184.18522627314815</v>
      </c>
      <c r="C12" s="43"/>
      <c r="D12" s="43"/>
      <c r="E12" s="43"/>
      <c r="F12" s="34"/>
      <c r="G12" s="34"/>
      <c r="H12" s="51">
        <f>IF(G8&lt;=C6,500,0)</f>
        <v>500</v>
      </c>
    </row>
    <row r="13" spans="1:8" ht="12" hidden="1">
      <c r="A13" s="34" t="str">
        <f>IF(C13&lt;0,"Get outta here!","You have:"&amp;HOUR(C13)&amp;" Hour(s)"&amp;" "&amp;MINUTE(C13)&amp;" Minute(s)"&amp;" left")</f>
        <v>You have:4 Hour(s) 11 Minute(s) left</v>
      </c>
      <c r="B13" s="34"/>
      <c r="C13" s="43">
        <f>IF(B7=1,A10,"")</f>
        <v>0.1745775462986785</v>
      </c>
      <c r="D13" s="43"/>
      <c r="E13" s="43"/>
      <c r="F13" s="34"/>
      <c r="G13" s="34"/>
      <c r="H13" s="34">
        <f>SUM(H10:H12)</f>
        <v>500</v>
      </c>
    </row>
    <row r="14" spans="1:8" ht="12">
      <c r="A14" s="34"/>
      <c r="B14" s="34"/>
      <c r="C14" s="43"/>
      <c r="D14" s="43"/>
      <c r="E14" s="43"/>
      <c r="F14" s="34"/>
      <c r="G14" s="34"/>
      <c r="H14" s="34"/>
    </row>
    <row r="15" spans="1:8" ht="12">
      <c r="A15" s="34"/>
      <c r="B15" s="34"/>
      <c r="C15" s="39" t="s">
        <v>41</v>
      </c>
      <c r="D15" s="39"/>
      <c r="E15" s="43"/>
      <c r="F15" s="34"/>
      <c r="G15" s="34"/>
      <c r="H15" s="34"/>
    </row>
    <row r="16" spans="1:8" ht="12">
      <c r="A16" s="34"/>
      <c r="B16" s="34"/>
      <c r="C16" s="56">
        <f>C6</f>
        <v>40923.8254224537</v>
      </c>
      <c r="D16" s="57"/>
      <c r="E16" s="43"/>
      <c r="F16" s="34"/>
      <c r="G16" s="34"/>
      <c r="H16" s="34"/>
    </row>
    <row r="17" spans="1:8" ht="12">
      <c r="A17" s="34"/>
      <c r="B17" s="34"/>
      <c r="C17" s="43"/>
      <c r="D17" s="43"/>
      <c r="E17" s="43"/>
      <c r="F17" s="34"/>
      <c r="G17" s="34"/>
      <c r="H17" s="34"/>
    </row>
    <row r="18" spans="1:8" ht="12">
      <c r="A18" s="34" t="str">
        <f>IF(C10&lt;0,"Get outta here!","You have: "&amp;HOUR(C10)&amp;" Hour(s)"&amp;" "&amp;MINUTE(C10)&amp;" Minute(s)"&amp;" left")</f>
        <v>Get outta here!</v>
      </c>
      <c r="B18" s="34"/>
      <c r="C18" s="43" t="str">
        <f>IF(B7=1,A13,A18)</f>
        <v>You have:4 Hour(s) 11 Minute(s) left</v>
      </c>
      <c r="D18" s="43"/>
      <c r="E18" s="43"/>
      <c r="F18" s="34"/>
      <c r="H18" s="34"/>
    </row>
    <row r="19" spans="7:8" ht="12" hidden="1">
      <c r="G19" s="50" t="s">
        <v>1</v>
      </c>
      <c r="H19" s="34"/>
    </row>
    <row r="20" spans="3:7" ht="12" hidden="1">
      <c r="C20" s="52">
        <f ca="1">TODAY()+1</f>
        <v>40924</v>
      </c>
      <c r="D20" s="52"/>
      <c r="G20" s="37">
        <v>40551</v>
      </c>
    </row>
    <row r="21" spans="3:7" ht="12">
      <c r="C21" s="52"/>
      <c r="D21" s="52"/>
      <c r="G21" s="37"/>
    </row>
    <row r="22" spans="3:4" ht="12">
      <c r="C22" s="53"/>
      <c r="D22" s="53"/>
    </row>
    <row r="23" spans="3:6" ht="12">
      <c r="C23" s="54"/>
      <c r="D23" s="54"/>
      <c r="F23" s="33">
        <f>C23*24</f>
        <v>0</v>
      </c>
    </row>
    <row r="24" spans="3:4" ht="12">
      <c r="C24" s="58"/>
      <c r="D24" s="58"/>
    </row>
    <row r="25" spans="3:4" ht="12">
      <c r="C25" s="54"/>
      <c r="D25" s="54"/>
    </row>
    <row r="26" spans="3:4" ht="12">
      <c r="C26" s="53"/>
      <c r="D26" s="53"/>
    </row>
    <row r="27" spans="3:4" ht="12">
      <c r="C27" s="54"/>
      <c r="D27" s="54"/>
    </row>
    <row r="1010" spans="3:5" ht="12">
      <c r="C1010" s="43"/>
      <c r="D1010" s="43"/>
      <c r="E1010" s="43"/>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K45"/>
  <sheetViews>
    <sheetView workbookViewId="0" topLeftCell="A22">
      <selection activeCell="A44" sqref="A44"/>
    </sheetView>
  </sheetViews>
  <sheetFormatPr defaultColWidth="9.140625" defaultRowHeight="12.75"/>
  <cols>
    <col min="1" max="1" width="38.7109375" style="1" bestFit="1" customWidth="1"/>
    <col min="2" max="2" width="77.140625" style="1" customWidth="1"/>
    <col min="3" max="3" width="21.421875" style="1" bestFit="1" customWidth="1"/>
    <col min="4" max="4" width="24.57421875" style="1" bestFit="1" customWidth="1"/>
    <col min="5" max="5" width="28.28125" style="1" bestFit="1" customWidth="1"/>
    <col min="6" max="6" width="22.00390625" style="1" bestFit="1" customWidth="1"/>
    <col min="7" max="7" width="28.00390625" style="1" customWidth="1"/>
    <col min="8" max="9" width="9.140625" style="1" customWidth="1"/>
    <col min="10" max="10" width="12.421875" style="1" customWidth="1"/>
    <col min="11" max="11" width="11.57421875" style="1" customWidth="1"/>
    <col min="12" max="16384" width="9.140625" style="1" customWidth="1"/>
  </cols>
  <sheetData>
    <row r="1" spans="1:8" ht="15">
      <c r="A1" s="1" t="s">
        <v>2</v>
      </c>
      <c r="B1" s="2" t="s">
        <v>3</v>
      </c>
      <c r="C1" s="2"/>
      <c r="D1" s="2"/>
      <c r="E1" s="2" t="s">
        <v>4</v>
      </c>
      <c r="F1" s="2" t="s">
        <v>5</v>
      </c>
      <c r="G1" s="1" t="s">
        <v>6</v>
      </c>
      <c r="H1" s="1" t="s">
        <v>7</v>
      </c>
    </row>
    <row r="2" spans="1:8" ht="15">
      <c r="A2" s="3">
        <v>64494.9</v>
      </c>
      <c r="B2" s="3">
        <v>2011</v>
      </c>
      <c r="C2" s="3"/>
      <c r="D2" s="3"/>
      <c r="E2" s="3" t="s">
        <v>8</v>
      </c>
      <c r="F2" s="3">
        <v>11</v>
      </c>
      <c r="G2" s="3">
        <v>12</v>
      </c>
      <c r="H2" s="3">
        <v>37</v>
      </c>
    </row>
    <row r="3" spans="1:6" ht="15">
      <c r="A3" s="1">
        <v>44390.1</v>
      </c>
      <c r="B3" s="1">
        <v>2366</v>
      </c>
      <c r="E3" s="4">
        <v>40826</v>
      </c>
      <c r="F3" s="1" t="s">
        <v>9</v>
      </c>
    </row>
    <row r="4" spans="1:6" ht="15">
      <c r="A4" s="3">
        <v>6609.08</v>
      </c>
      <c r="B4" s="3">
        <v>1966</v>
      </c>
      <c r="C4" s="3"/>
      <c r="D4" s="3"/>
      <c r="E4" s="5">
        <v>40795</v>
      </c>
      <c r="F4" s="3">
        <v>8</v>
      </c>
    </row>
    <row r="5" spans="2:11" ht="15">
      <c r="B5" s="1" t="s">
        <v>10</v>
      </c>
      <c r="E5" s="1" t="s">
        <v>11</v>
      </c>
      <c r="F5" s="1" t="s">
        <v>12</v>
      </c>
      <c r="J5" s="1" t="s">
        <v>13</v>
      </c>
      <c r="K5" s="1" t="s">
        <v>14</v>
      </c>
    </row>
    <row r="6" ht="15">
      <c r="B6" s="1" t="s">
        <v>15</v>
      </c>
    </row>
    <row r="7" spans="1:6" ht="15">
      <c r="A7" s="1">
        <v>10109.11</v>
      </c>
      <c r="B7" s="1">
        <v>2001</v>
      </c>
      <c r="E7" s="1" t="s">
        <v>16</v>
      </c>
      <c r="F7" s="1">
        <v>11</v>
      </c>
    </row>
    <row r="8" spans="2:11" ht="15" customHeight="1">
      <c r="B8" s="62" t="s">
        <v>17</v>
      </c>
      <c r="C8" s="62"/>
      <c r="D8" s="62"/>
      <c r="E8" s="62"/>
      <c r="F8" s="62"/>
      <c r="G8" s="62"/>
      <c r="H8" s="62"/>
      <c r="J8" s="1">
        <v>1</v>
      </c>
      <c r="K8" s="1" t="s">
        <v>8</v>
      </c>
    </row>
    <row r="9" spans="2:11" ht="15">
      <c r="B9" s="62"/>
      <c r="C9" s="62"/>
      <c r="D9" s="62"/>
      <c r="E9" s="62"/>
      <c r="F9" s="62"/>
      <c r="G9" s="62"/>
      <c r="H9" s="62"/>
      <c r="J9" s="1">
        <v>2</v>
      </c>
      <c r="K9" s="1" t="s">
        <v>18</v>
      </c>
    </row>
    <row r="10" spans="2:11" ht="15">
      <c r="B10" s="62"/>
      <c r="C10" s="62"/>
      <c r="D10" s="62"/>
      <c r="E10" s="62"/>
      <c r="F10" s="62"/>
      <c r="G10" s="62"/>
      <c r="H10" s="62"/>
      <c r="J10" s="1">
        <v>3</v>
      </c>
      <c r="K10" s="1" t="s">
        <v>19</v>
      </c>
    </row>
    <row r="11" spans="2:11" ht="15">
      <c r="B11" s="62"/>
      <c r="C11" s="62"/>
      <c r="D11" s="62"/>
      <c r="E11" s="62"/>
      <c r="F11" s="62"/>
      <c r="G11" s="62"/>
      <c r="H11" s="62"/>
      <c r="J11" s="1">
        <v>4</v>
      </c>
      <c r="K11" s="1" t="s">
        <v>20</v>
      </c>
    </row>
    <row r="12" spans="2:11" ht="15">
      <c r="B12" s="62"/>
      <c r="C12" s="62"/>
      <c r="D12" s="62"/>
      <c r="E12" s="62"/>
      <c r="F12" s="62"/>
      <c r="G12" s="62"/>
      <c r="H12" s="62"/>
      <c r="J12" s="1">
        <v>5</v>
      </c>
      <c r="K12" s="1" t="s">
        <v>21</v>
      </c>
    </row>
    <row r="13" spans="2:11" ht="15">
      <c r="B13" s="62"/>
      <c r="C13" s="62"/>
      <c r="D13" s="62"/>
      <c r="E13" s="62"/>
      <c r="F13" s="62"/>
      <c r="G13" s="62"/>
      <c r="H13" s="62"/>
      <c r="J13" s="1">
        <v>6</v>
      </c>
      <c r="K13" s="1" t="s">
        <v>22</v>
      </c>
    </row>
    <row r="14" spans="2:11" ht="15">
      <c r="B14" s="62"/>
      <c r="C14" s="62"/>
      <c r="D14" s="62"/>
      <c r="E14" s="62"/>
      <c r="F14" s="62"/>
      <c r="G14" s="62"/>
      <c r="H14" s="62"/>
      <c r="J14" s="1">
        <v>7</v>
      </c>
      <c r="K14" s="1" t="s">
        <v>23</v>
      </c>
    </row>
    <row r="15" spans="2:11" ht="15">
      <c r="B15" s="62"/>
      <c r="C15" s="62"/>
      <c r="D15" s="62"/>
      <c r="E15" s="62"/>
      <c r="F15" s="62"/>
      <c r="G15" s="62"/>
      <c r="H15" s="62"/>
      <c r="J15" s="1">
        <v>8</v>
      </c>
      <c r="K15" s="1" t="s">
        <v>24</v>
      </c>
    </row>
    <row r="16" spans="1:11" ht="15">
      <c r="A16" s="1">
        <f>B16*E16+F16</f>
        <v>111.08</v>
      </c>
      <c r="B16" s="6">
        <f>B17-1900</f>
        <v>111</v>
      </c>
      <c r="C16" s="6"/>
      <c r="D16" s="6"/>
      <c r="E16" s="6">
        <f>E17</f>
        <v>1</v>
      </c>
      <c r="F16" s="6">
        <f>F17/100</f>
        <v>0.08</v>
      </c>
      <c r="G16" s="6"/>
      <c r="H16" s="6"/>
      <c r="J16" s="1">
        <v>9</v>
      </c>
      <c r="K16" s="1" t="s">
        <v>16</v>
      </c>
    </row>
    <row r="17" spans="2:11" ht="15">
      <c r="B17" s="7">
        <v>2011</v>
      </c>
      <c r="C17" s="7"/>
      <c r="D17" s="7"/>
      <c r="E17" s="7">
        <v>1</v>
      </c>
      <c r="F17" s="8">
        <v>8</v>
      </c>
      <c r="G17" s="7"/>
      <c r="H17" s="7"/>
      <c r="J17" s="1">
        <v>10</v>
      </c>
      <c r="K17" s="1" t="s">
        <v>25</v>
      </c>
    </row>
    <row r="18" spans="1:11" ht="15">
      <c r="A18" s="1">
        <f>B18*E18+F18</f>
        <v>4660.14</v>
      </c>
      <c r="B18" s="6">
        <f>B19-1900</f>
        <v>466</v>
      </c>
      <c r="C18" s="6"/>
      <c r="D18" s="6"/>
      <c r="E18" s="6">
        <f>E19</f>
        <v>10</v>
      </c>
      <c r="F18" s="6">
        <f>F19/100</f>
        <v>0.14</v>
      </c>
      <c r="G18" s="6"/>
      <c r="H18" s="6"/>
      <c r="J18" s="1">
        <v>11</v>
      </c>
      <c r="K18" s="1" t="s">
        <v>26</v>
      </c>
    </row>
    <row r="19" spans="2:11" ht="15">
      <c r="B19" s="9">
        <v>2366</v>
      </c>
      <c r="C19" s="9"/>
      <c r="D19" s="9"/>
      <c r="E19" s="9">
        <v>10</v>
      </c>
      <c r="F19" s="9">
        <v>14</v>
      </c>
      <c r="G19" s="10"/>
      <c r="H19" s="10"/>
      <c r="J19" s="1">
        <v>12</v>
      </c>
      <c r="K19" s="1" t="s">
        <v>27</v>
      </c>
    </row>
    <row r="20" spans="2:7" ht="15">
      <c r="B20" s="11">
        <f ca="1">TODAY()</f>
        <v>40923</v>
      </c>
      <c r="C20" s="11"/>
      <c r="D20" s="11"/>
      <c r="E20" s="1" t="str">
        <f>TEXT((B20-DATEVALUE("1/1/"&amp;TEXT(B20,"yy"))+1),"000")</f>
        <v>015</v>
      </c>
      <c r="F20" s="11"/>
      <c r="G20" s="12"/>
    </row>
    <row r="22" spans="2:6" ht="15">
      <c r="B22" s="1" t="s">
        <v>28</v>
      </c>
      <c r="E22" s="1" t="s">
        <v>29</v>
      </c>
      <c r="F22" s="1" t="s">
        <v>30</v>
      </c>
    </row>
    <row r="23" spans="2:6" ht="15">
      <c r="B23" s="13">
        <f ca="1">TODAY()</f>
        <v>40923</v>
      </c>
      <c r="C23" s="13"/>
      <c r="D23" s="13"/>
      <c r="E23" s="12" t="str">
        <f>TEXT((B23-DATEVALUE("1/1/"&amp;TEXT(B23,"yy"))+1),"000")</f>
        <v>015</v>
      </c>
      <c r="F23" s="12">
        <f>E23/365</f>
        <v>0.0410958904109589</v>
      </c>
    </row>
    <row r="24" spans="2:5" ht="15">
      <c r="B24" s="14" t="s">
        <v>31</v>
      </c>
      <c r="C24" s="14"/>
      <c r="D24" s="14"/>
      <c r="E24" s="12"/>
    </row>
    <row r="25" spans="2:6" ht="15">
      <c r="B25" s="2" t="s">
        <v>32</v>
      </c>
      <c r="C25" s="2"/>
      <c r="D25" s="2"/>
      <c r="F25" s="2"/>
    </row>
    <row r="26" spans="1:5" ht="15">
      <c r="A26" s="15">
        <f ca="1">NOW()</f>
        <v>40923.8254224537</v>
      </c>
      <c r="B26" s="15">
        <f ca="1">NOW()</f>
        <v>40923.8254224537</v>
      </c>
      <c r="C26" s="15">
        <v>25569</v>
      </c>
      <c r="D26" s="15"/>
      <c r="E26" s="16">
        <f ca="1">NOW()</f>
        <v>40923.8254224537</v>
      </c>
    </row>
    <row r="27" spans="1:4" ht="15">
      <c r="A27" s="17">
        <f>A26</f>
        <v>40923.8254224537</v>
      </c>
      <c r="B27" s="17">
        <f>B26</f>
        <v>40923.8254224537</v>
      </c>
      <c r="C27" s="18">
        <f>B27-B36</f>
        <v>15354.825422453701</v>
      </c>
      <c r="D27" s="18">
        <f>C27*86400000</f>
        <v>1326656916499.9998</v>
      </c>
    </row>
    <row r="28" spans="2:4" ht="15">
      <c r="B28" s="2" t="s">
        <v>33</v>
      </c>
      <c r="C28" s="2"/>
      <c r="D28" s="2"/>
    </row>
    <row r="29" spans="1:5" ht="15">
      <c r="A29" s="63">
        <v>133430</v>
      </c>
      <c r="B29" s="15">
        <v>31973</v>
      </c>
      <c r="C29" s="15">
        <v>25569</v>
      </c>
      <c r="D29" s="15"/>
      <c r="E29" s="16">
        <v>0</v>
      </c>
    </row>
    <row r="30" spans="1:6" ht="15">
      <c r="A30" s="18">
        <f>A29</f>
        <v>133430</v>
      </c>
      <c r="B30" s="18">
        <f>B29</f>
        <v>31973</v>
      </c>
      <c r="C30" s="18">
        <f>B30-B36</f>
        <v>6404</v>
      </c>
      <c r="D30" s="18">
        <f>C30*86400000</f>
        <v>553305600000</v>
      </c>
      <c r="E30" s="19">
        <f>B26+E26-B29+E29</f>
        <v>49874.6508449074</v>
      </c>
      <c r="F30" s="20" t="s">
        <v>34</v>
      </c>
    </row>
    <row r="31" spans="2:4" ht="15">
      <c r="B31" s="21" t="s">
        <v>35</v>
      </c>
      <c r="C31" s="21"/>
      <c r="D31" s="21"/>
    </row>
    <row r="32" spans="1:4" ht="15">
      <c r="A32" s="22">
        <f>D27-D30</f>
        <v>773351316499.9998</v>
      </c>
      <c r="B32" s="22">
        <f>D27-D30</f>
        <v>773351316499.9998</v>
      </c>
      <c r="C32" s="23"/>
      <c r="D32" s="23"/>
    </row>
    <row r="33" ht="15">
      <c r="B33" s="2" t="s">
        <v>36</v>
      </c>
    </row>
    <row r="34" spans="1:5" ht="15.75" thickBot="1">
      <c r="A34" s="64">
        <f>A32/(1000*60*60*24*0.036525)*-1</f>
        <v>-245060.24428346887</v>
      </c>
      <c r="B34" s="64">
        <f>B32/(1000*60*60*24*0.036525)</f>
        <v>245060.24428346887</v>
      </c>
      <c r="C34" s="2"/>
      <c r="D34" s="2"/>
      <c r="E34" s="24"/>
    </row>
    <row r="35" spans="1:6" ht="15">
      <c r="A35" s="25">
        <v>25569</v>
      </c>
      <c r="B35" s="25">
        <v>25569</v>
      </c>
      <c r="C35" s="15"/>
      <c r="D35" s="15"/>
      <c r="E35" s="26">
        <f>B32/0.036525</f>
        <v>21173205106091.71</v>
      </c>
      <c r="F35" s="27">
        <f>E36-B36</f>
        <v>15354.825422453701</v>
      </c>
    </row>
    <row r="36" spans="1:7" ht="15.75" thickBot="1">
      <c r="A36" s="28">
        <f>A35</f>
        <v>25569</v>
      </c>
      <c r="B36" s="28">
        <f>B35</f>
        <v>25569</v>
      </c>
      <c r="C36" s="18"/>
      <c r="D36" s="18"/>
      <c r="E36" s="18">
        <f>B27</f>
        <v>40923.8254224537</v>
      </c>
      <c r="F36" s="27">
        <f>F35*86400000</f>
        <v>1326656916499.9998</v>
      </c>
      <c r="G36" s="27">
        <f>F36/(1000*60*60*24*0.036525)</f>
        <v>420392.2086914086</v>
      </c>
    </row>
    <row r="37" spans="2:4" ht="15">
      <c r="B37" s="2" t="s">
        <v>37</v>
      </c>
      <c r="C37" s="2"/>
      <c r="D37" s="2"/>
    </row>
    <row r="38" spans="1:4" ht="15">
      <c r="A38" s="29">
        <f>A34+410000</f>
        <v>164939.75571653113</v>
      </c>
      <c r="B38" s="29">
        <f>B34+410000</f>
        <v>655060.2442834689</v>
      </c>
      <c r="C38" s="30"/>
      <c r="D38" s="30"/>
    </row>
    <row r="40" spans="2:4" ht="15">
      <c r="B40" s="2" t="s">
        <v>38</v>
      </c>
      <c r="C40" s="2"/>
      <c r="D40" s="2"/>
    </row>
    <row r="41" spans="1:4" ht="15">
      <c r="A41" s="30">
        <f>A38/10</f>
        <v>16493.975571653114</v>
      </c>
      <c r="B41" s="30">
        <f>B38/10</f>
        <v>65506.02442834689</v>
      </c>
      <c r="C41" s="30" t="str">
        <f>TEXT(B41,"000.00000")</f>
        <v>65506.02443</v>
      </c>
      <c r="D41" s="30"/>
    </row>
    <row r="42" spans="1:2" ht="15">
      <c r="A42" s="61">
        <f>ROUNDDOWN(A41,5)</f>
        <v>16493.97557</v>
      </c>
      <c r="B42" s="61">
        <f>ROUNDDOWN(B41,5)</f>
        <v>65506.02442</v>
      </c>
    </row>
    <row r="43" spans="1:4" ht="15">
      <c r="A43" s="1" t="str">
        <f>TEXT(A41,"000.00000")</f>
        <v>16493.97557</v>
      </c>
      <c r="B43" s="2" t="s">
        <v>39</v>
      </c>
      <c r="C43" s="2"/>
      <c r="D43" s="2"/>
    </row>
    <row r="44" spans="1:5" ht="15">
      <c r="A44" s="31" t="str">
        <f>"Current (TOS) Stardate: "&amp;A43</f>
        <v>Current (TOS) Stardate: 16493.97557</v>
      </c>
      <c r="B44" s="31" t="str">
        <f>"Current (TNG) Stardate: "&amp;C41</f>
        <v>Current (TNG) Stardate: 65506.02443</v>
      </c>
      <c r="C44" s="30"/>
      <c r="D44" s="30"/>
      <c r="E44" s="32">
        <v>64495.1</v>
      </c>
    </row>
    <row r="45" spans="3:5" ht="15">
      <c r="C45" s="59">
        <f>B41</f>
        <v>65506.02442834689</v>
      </c>
      <c r="E45" s="32" t="e">
        <f>E44-B44</f>
        <v>#VALUE!</v>
      </c>
    </row>
  </sheetData>
  <sheetProtection/>
  <mergeCells count="1">
    <mergeCell ref="B8:H15"/>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Mansfield</cp:lastModifiedBy>
  <dcterms:created xsi:type="dcterms:W3CDTF">1996-10-14T23:33:28Z</dcterms:created>
  <dcterms:modified xsi:type="dcterms:W3CDTF">2012-01-16T02:48:36Z</dcterms:modified>
  <cp:category/>
  <cp:version/>
  <cp:contentType/>
  <cp:contentStatus/>
</cp:coreProperties>
</file>